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riskamp\Examples\"/>
    </mc:Choice>
  </mc:AlternateContent>
  <bookViews>
    <workbookView xWindow="0" yWindow="0" windowWidth="17490" windowHeight="8535"/>
  </bookViews>
  <sheets>
    <sheet name="A - Original Model" sheetId="1" r:id="rId1"/>
    <sheet name="B - Adding Random Returns" sheetId="2" r:id="rId2"/>
    <sheet name="C - Averages" sheetId="3" r:id="rId3"/>
    <sheet name="D - Minimum and Maximum" sheetId="4" r:id="rId4"/>
    <sheet name="E - Percentiles" sheetId="5" r:id="rId5"/>
    <sheet name="RiskAMPChartData" sheetId="8" state="veryHidden" r:id="rId6"/>
    <sheet name="F - Interval Probability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F16" i="6" s="1"/>
  <c r="F17" i="6" s="1"/>
  <c r="F18" i="6" s="1"/>
  <c r="E3" i="1"/>
  <c r="F3" i="1" s="1"/>
  <c r="C4" i="1" s="1"/>
  <c r="E4" i="1" s="1"/>
  <c r="F4" i="1" s="1"/>
  <c r="C5" i="1" s="1"/>
  <c r="E5" i="1" s="1"/>
  <c r="F5" i="1" s="1"/>
  <c r="C6" i="1" s="1"/>
  <c r="E6" i="1" s="1"/>
  <c r="F6" i="1" s="1"/>
  <c r="C7" i="1" s="1"/>
  <c r="E7" i="1" s="1"/>
  <c r="F7" i="1" s="1"/>
  <c r="F9" i="1" s="1"/>
  <c r="F10" i="1" s="1"/>
  <c r="F11" i="1" s="1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B4" i="8"/>
  <c r="A4" i="8"/>
  <c r="B3" i="8"/>
  <c r="A3" i="8"/>
  <c r="B2" i="8"/>
  <c r="A2" i="8"/>
  <c r="B1" i="8"/>
  <c r="A1" i="8"/>
  <c r="H18" i="6"/>
  <c r="H17" i="6"/>
  <c r="H16" i="6"/>
  <c r="H15" i="6"/>
  <c r="H14" i="6"/>
  <c r="J11" i="6"/>
  <c r="H10" i="6"/>
  <c r="D6" i="6"/>
  <c r="D3" i="6"/>
  <c r="I11" i="6"/>
  <c r="D4" i="6"/>
  <c r="D5" i="6"/>
  <c r="H11" i="6"/>
  <c r="J9" i="6"/>
  <c r="D7" i="6"/>
  <c r="I9" i="6"/>
  <c r="J10" i="6"/>
  <c r="H9" i="6"/>
  <c r="I10" i="6"/>
  <c r="J11" i="5"/>
  <c r="I11" i="5"/>
  <c r="J10" i="5"/>
  <c r="I10" i="5"/>
  <c r="J9" i="5"/>
  <c r="I9" i="5"/>
  <c r="H10" i="5"/>
  <c r="D6" i="5"/>
  <c r="D3" i="5"/>
  <c r="D7" i="5"/>
  <c r="H11" i="5"/>
  <c r="D4" i="5"/>
  <c r="D5" i="5"/>
  <c r="H9" i="5"/>
  <c r="I11" i="4"/>
  <c r="J11" i="4"/>
  <c r="I10" i="4"/>
  <c r="J10" i="4"/>
  <c r="J9" i="4"/>
  <c r="I9" i="4"/>
  <c r="H11" i="4"/>
  <c r="D6" i="4"/>
  <c r="D3" i="4"/>
  <c r="D4" i="4"/>
  <c r="D7" i="4"/>
  <c r="H10" i="4"/>
  <c r="H9" i="4"/>
  <c r="D5" i="4"/>
  <c r="H11" i="3"/>
  <c r="H10" i="3"/>
  <c r="H9" i="3"/>
  <c r="D5" i="3"/>
  <c r="D6" i="3"/>
  <c r="D3" i="3"/>
  <c r="D7" i="3"/>
  <c r="D4" i="3"/>
  <c r="D7" i="2"/>
  <c r="D6" i="2"/>
  <c r="D5" i="2"/>
  <c r="D4" i="2"/>
  <c r="D3" i="2"/>
  <c r="E3" i="6" l="1"/>
  <c r="F3" i="6" s="1"/>
  <c r="C4" i="6" s="1"/>
  <c r="E4" i="6" s="1"/>
  <c r="F4" i="6" s="1"/>
  <c r="C5" i="6" s="1"/>
  <c r="E5" i="6" s="1"/>
  <c r="F5" i="6" s="1"/>
  <c r="C6" i="6" s="1"/>
  <c r="E6" i="6" s="1"/>
  <c r="F6" i="6" s="1"/>
  <c r="C7" i="6" s="1"/>
  <c r="E7" i="6" s="1"/>
  <c r="F7" i="6" s="1"/>
  <c r="F9" i="6" s="1"/>
  <c r="F10" i="6" s="1"/>
  <c r="F11" i="6" s="1"/>
  <c r="E3" i="5"/>
  <c r="F3" i="5" s="1"/>
  <c r="C4" i="5" s="1"/>
  <c r="E4" i="5" s="1"/>
  <c r="F4" i="5" s="1"/>
  <c r="C5" i="5" s="1"/>
  <c r="E5" i="5" s="1"/>
  <c r="F5" i="5" s="1"/>
  <c r="C6" i="5" s="1"/>
  <c r="E6" i="5" s="1"/>
  <c r="F6" i="5" s="1"/>
  <c r="C7" i="5" s="1"/>
  <c r="E7" i="5" s="1"/>
  <c r="F7" i="5" s="1"/>
  <c r="F9" i="5" s="1"/>
  <c r="F10" i="5" s="1"/>
  <c r="F11" i="5" s="1"/>
  <c r="E3" i="4"/>
  <c r="F3" i="4" s="1"/>
  <c r="C4" i="4" s="1"/>
  <c r="E4" i="4" s="1"/>
  <c r="F4" i="4" s="1"/>
  <c r="C5" i="4" s="1"/>
  <c r="E5" i="4" s="1"/>
  <c r="F5" i="4" s="1"/>
  <c r="C6" i="4" s="1"/>
  <c r="E6" i="4" s="1"/>
  <c r="F6" i="4" s="1"/>
  <c r="C7" i="4" s="1"/>
  <c r="E7" i="4" s="1"/>
  <c r="F7" i="4" s="1"/>
  <c r="F9" i="4" s="1"/>
  <c r="F10" i="4" s="1"/>
  <c r="F11" i="4" s="1"/>
  <c r="E3" i="3"/>
  <c r="F3" i="3" s="1"/>
  <c r="C4" i="3" s="1"/>
  <c r="E4" i="3" s="1"/>
  <c r="F4" i="3" s="1"/>
  <c r="C5" i="3" s="1"/>
  <c r="E5" i="3" s="1"/>
  <c r="F5" i="3" s="1"/>
  <c r="C6" i="3" s="1"/>
  <c r="E6" i="3" s="1"/>
  <c r="F6" i="3" s="1"/>
  <c r="C7" i="3" s="1"/>
  <c r="E7" i="3" s="1"/>
  <c r="F7" i="3" s="1"/>
  <c r="F9" i="3" s="1"/>
  <c r="F10" i="3" s="1"/>
  <c r="F11" i="3" s="1"/>
  <c r="E3" i="2"/>
  <c r="F3" i="2" s="1"/>
  <c r="C4" i="2" s="1"/>
  <c r="E4" i="2" s="1"/>
  <c r="F4" i="2" s="1"/>
  <c r="C5" i="2" s="1"/>
  <c r="E5" i="2" s="1"/>
  <c r="F5" i="2" s="1"/>
  <c r="C6" i="2" s="1"/>
  <c r="E6" i="2" s="1"/>
  <c r="F6" i="2" s="1"/>
  <c r="C7" i="2" s="1"/>
  <c r="E7" i="2" s="1"/>
  <c r="F7" i="2" s="1"/>
  <c r="F9" i="2" s="1"/>
  <c r="F10" i="2" s="1"/>
  <c r="F11" i="2" s="1"/>
</calcChain>
</file>

<file path=xl/sharedStrings.xml><?xml version="1.0" encoding="utf-8"?>
<sst xmlns="http://schemas.openxmlformats.org/spreadsheetml/2006/main" count="61" uniqueCount="15">
  <si>
    <t>Year</t>
  </si>
  <si>
    <t>Opening Balance</t>
  </si>
  <si>
    <t>Return</t>
  </si>
  <si>
    <t>Gross</t>
  </si>
  <si>
    <t>Closing Balance</t>
  </si>
  <si>
    <t>5-Year Closing Balance</t>
  </si>
  <si>
    <t>Net Gain (Loss)</t>
  </si>
  <si>
    <t>Net Return %</t>
  </si>
  <si>
    <t>Average</t>
  </si>
  <si>
    <t>Minimum</t>
  </si>
  <si>
    <t>Maximum</t>
  </si>
  <si>
    <t>Percentiles</t>
  </si>
  <si>
    <t>90th Pctile</t>
  </si>
  <si>
    <t>10th Pctile</t>
  </si>
  <si>
    <t>Target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</si>
</sst>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6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10" fontId="0" fillId="0" borderId="0" xfId="2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Border="1"/>
    <xf numFmtId="164" fontId="0" fillId="0" borderId="0" xfId="0" applyNumberFormat="1"/>
    <xf numFmtId="9" fontId="0" fillId="0" borderId="0" xfId="2" applyNumberFormat="1" applyFont="1"/>
    <xf numFmtId="166" fontId="0" fillId="0" borderId="0" xfId="0" applyNumberFormat="1"/>
    <xf numFmtId="1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B - Adding Random Returns'!D3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 - Averages'!H9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D - Minimum and Maximum'!I9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 - Percentiles'!I9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F - Interval Probability'!H16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F - Interval Probability'!H1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12</xdr:row>
      <xdr:rowOff>171450</xdr:rowOff>
    </xdr:from>
    <xdr:to>
      <xdr:col>2</xdr:col>
      <xdr:colOff>981075</xdr:colOff>
      <xdr:row>14</xdr:row>
      <xdr:rowOff>171450</xdr:rowOff>
    </xdr:to>
    <xdr:sp macro="" textlink="">
      <xdr:nvSpPr>
        <xdr:cNvPr id="2" name="Rounded Rectangle 1">
          <a:hlinkClick xmlns:r="http://schemas.openxmlformats.org/officeDocument/2006/relationships" r:id="rId1" tooltip="Next Page"/>
        </xdr:cNvPr>
        <xdr:cNvSpPr/>
      </xdr:nvSpPr>
      <xdr:spPr>
        <a:xfrm>
          <a:off x="638175" y="2457450"/>
          <a:ext cx="1171575" cy="3810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Next 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12</xdr:row>
      <xdr:rowOff>171450</xdr:rowOff>
    </xdr:from>
    <xdr:to>
      <xdr:col>2</xdr:col>
      <xdr:colOff>981075</xdr:colOff>
      <xdr:row>14</xdr:row>
      <xdr:rowOff>171450</xdr:rowOff>
    </xdr:to>
    <xdr:sp macro="" textlink="">
      <xdr:nvSpPr>
        <xdr:cNvPr id="3" name="Rounded Rectangle 2">
          <a:hlinkClick xmlns:r="http://schemas.openxmlformats.org/officeDocument/2006/relationships" r:id="rId1" tooltip="Next Page"/>
        </xdr:cNvPr>
        <xdr:cNvSpPr/>
      </xdr:nvSpPr>
      <xdr:spPr>
        <a:xfrm>
          <a:off x="638175" y="2457450"/>
          <a:ext cx="1171575" cy="3810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Next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12</xdr:row>
      <xdr:rowOff>171450</xdr:rowOff>
    </xdr:from>
    <xdr:to>
      <xdr:col>2</xdr:col>
      <xdr:colOff>981075</xdr:colOff>
      <xdr:row>14</xdr:row>
      <xdr:rowOff>171450</xdr:rowOff>
    </xdr:to>
    <xdr:sp macro="" textlink="">
      <xdr:nvSpPr>
        <xdr:cNvPr id="2" name="Rounded Rectangle 1">
          <a:hlinkClick xmlns:r="http://schemas.openxmlformats.org/officeDocument/2006/relationships" r:id="rId1" tooltip="Next Page"/>
        </xdr:cNvPr>
        <xdr:cNvSpPr/>
      </xdr:nvSpPr>
      <xdr:spPr>
        <a:xfrm>
          <a:off x="638175" y="2457450"/>
          <a:ext cx="1171575" cy="3810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Next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12</xdr:row>
      <xdr:rowOff>171450</xdr:rowOff>
    </xdr:from>
    <xdr:to>
      <xdr:col>2</xdr:col>
      <xdr:colOff>981075</xdr:colOff>
      <xdr:row>14</xdr:row>
      <xdr:rowOff>171450</xdr:rowOff>
    </xdr:to>
    <xdr:sp macro="" textlink="">
      <xdr:nvSpPr>
        <xdr:cNvPr id="2" name="Rounded Rectangle 1">
          <a:hlinkClick xmlns:r="http://schemas.openxmlformats.org/officeDocument/2006/relationships" r:id="rId1" tooltip="Next Page"/>
        </xdr:cNvPr>
        <xdr:cNvSpPr/>
      </xdr:nvSpPr>
      <xdr:spPr>
        <a:xfrm>
          <a:off x="638175" y="2457450"/>
          <a:ext cx="1171575" cy="3810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Next Page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12</xdr:row>
      <xdr:rowOff>171450</xdr:rowOff>
    </xdr:from>
    <xdr:to>
      <xdr:col>2</xdr:col>
      <xdr:colOff>981075</xdr:colOff>
      <xdr:row>14</xdr:row>
      <xdr:rowOff>171450</xdr:rowOff>
    </xdr:to>
    <xdr:sp macro="" textlink="">
      <xdr:nvSpPr>
        <xdr:cNvPr id="2" name="Rounded Rectangle 1">
          <a:hlinkClick xmlns:r="http://schemas.openxmlformats.org/officeDocument/2006/relationships" r:id="rId1" tooltip="Next Page"/>
        </xdr:cNvPr>
        <xdr:cNvSpPr/>
      </xdr:nvSpPr>
      <xdr:spPr>
        <a:xfrm>
          <a:off x="638175" y="2457450"/>
          <a:ext cx="1171575" cy="3810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Next Page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12</xdr:row>
      <xdr:rowOff>171450</xdr:rowOff>
    </xdr:from>
    <xdr:to>
      <xdr:col>2</xdr:col>
      <xdr:colOff>981075</xdr:colOff>
      <xdr:row>14</xdr:row>
      <xdr:rowOff>171450</xdr:rowOff>
    </xdr:to>
    <xdr:sp macro="" textlink="">
      <xdr:nvSpPr>
        <xdr:cNvPr id="2" name="Rounded Rectangle 1">
          <a:hlinkClick xmlns:r="http://schemas.openxmlformats.org/officeDocument/2006/relationships" r:id="rId1" tooltip="Next Page"/>
        </xdr:cNvPr>
        <xdr:cNvSpPr/>
      </xdr:nvSpPr>
      <xdr:spPr>
        <a:xfrm>
          <a:off x="638175" y="2457450"/>
          <a:ext cx="1171575" cy="3810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Next Page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11"/>
  <sheetViews>
    <sheetView tabSelected="1" workbookViewId="0">
      <selection activeCell="F17" sqref="F17"/>
    </sheetView>
  </sheetViews>
  <sheetFormatPr defaultRowHeight="15" x14ac:dyDescent="0.25"/>
  <cols>
    <col min="1" max="1" width="3.28515625" customWidth="1"/>
    <col min="3" max="3" width="16.5703125" customWidth="1"/>
    <col min="5" max="5" width="12.5703125" customWidth="1"/>
    <col min="6" max="6" width="15.85546875" customWidth="1"/>
  </cols>
  <sheetData>
    <row r="2" spans="2:6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x14ac:dyDescent="0.25">
      <c r="B3">
        <v>1</v>
      </c>
      <c r="C3" s="4">
        <v>100000</v>
      </c>
      <c r="D3" s="3">
        <v>5.3999999999999999E-2</v>
      </c>
      <c r="E3" s="4">
        <f>D3*C3</f>
        <v>5400</v>
      </c>
      <c r="F3" s="4">
        <f>E3+C3</f>
        <v>105400</v>
      </c>
    </row>
    <row r="4" spans="2:6" x14ac:dyDescent="0.25">
      <c r="B4">
        <v>2</v>
      </c>
      <c r="C4" s="4">
        <f>F3</f>
        <v>105400</v>
      </c>
      <c r="D4" s="3">
        <v>5.3999999999999999E-2</v>
      </c>
      <c r="E4" s="4">
        <f>D4*C4</f>
        <v>5691.6</v>
      </c>
      <c r="F4" s="4">
        <f>E4+C4</f>
        <v>111091.6</v>
      </c>
    </row>
    <row r="5" spans="2:6" x14ac:dyDescent="0.25">
      <c r="B5">
        <v>3</v>
      </c>
      <c r="C5" s="4">
        <f>F4</f>
        <v>111091.6</v>
      </c>
      <c r="D5" s="3">
        <v>5.3999999999999999E-2</v>
      </c>
      <c r="E5" s="4">
        <f>D5*C5</f>
        <v>5998.9463999999998</v>
      </c>
      <c r="F5" s="4">
        <f>E5+C5</f>
        <v>117090.54640000001</v>
      </c>
    </row>
    <row r="6" spans="2:6" x14ac:dyDescent="0.25">
      <c r="B6">
        <v>4</v>
      </c>
      <c r="C6" s="4">
        <f>F5</f>
        <v>117090.54640000001</v>
      </c>
      <c r="D6" s="3">
        <v>5.3999999999999999E-2</v>
      </c>
      <c r="E6" s="4">
        <f>D6*C6</f>
        <v>6322.8895056000001</v>
      </c>
      <c r="F6" s="4">
        <f>E6+C6</f>
        <v>123413.43590560001</v>
      </c>
    </row>
    <row r="7" spans="2:6" x14ac:dyDescent="0.25">
      <c r="B7">
        <v>5</v>
      </c>
      <c r="C7" s="4">
        <f>F6</f>
        <v>123413.43590560001</v>
      </c>
      <c r="D7" s="3">
        <v>5.3999999999999999E-2</v>
      </c>
      <c r="E7" s="4">
        <f>D7*C7</f>
        <v>6664.3255389024007</v>
      </c>
      <c r="F7" s="4">
        <f>E7+C7</f>
        <v>130077.76144450241</v>
      </c>
    </row>
    <row r="9" spans="2:6" x14ac:dyDescent="0.25">
      <c r="E9" s="5" t="s">
        <v>5</v>
      </c>
      <c r="F9" s="4">
        <f>F7</f>
        <v>130077.76144450241</v>
      </c>
    </row>
    <row r="10" spans="2:6" x14ac:dyDescent="0.25">
      <c r="E10" s="5" t="s">
        <v>6</v>
      </c>
      <c r="F10" s="4">
        <f>F9-C3</f>
        <v>30077.761444502408</v>
      </c>
    </row>
    <row r="11" spans="2:6" x14ac:dyDescent="0.25">
      <c r="E11" s="5" t="s">
        <v>7</v>
      </c>
      <c r="F11" s="3">
        <f>F10/C3</f>
        <v>0.3007776144450241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11"/>
  <sheetViews>
    <sheetView workbookViewId="0">
      <selection activeCell="D3" sqref="D3"/>
    </sheetView>
  </sheetViews>
  <sheetFormatPr defaultRowHeight="15" x14ac:dyDescent="0.25"/>
  <cols>
    <col min="1" max="1" width="3.28515625" customWidth="1"/>
    <col min="3" max="3" width="16.5703125" customWidth="1"/>
    <col min="5" max="5" width="12.5703125" customWidth="1"/>
    <col min="6" max="6" width="15.85546875" customWidth="1"/>
  </cols>
  <sheetData>
    <row r="2" spans="2:6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x14ac:dyDescent="0.25">
      <c r="B3">
        <v>1</v>
      </c>
      <c r="C3" s="4">
        <v>100000</v>
      </c>
      <c r="D3" s="3">
        <f>_xll.NormalValue(5.4%,8.3%)</f>
        <v>6.8114286050724393E-2</v>
      </c>
      <c r="E3" s="4">
        <f>D3*C3</f>
        <v>6811.4286050724395</v>
      </c>
      <c r="F3" s="4">
        <f>E3+C3</f>
        <v>106811.42860507243</v>
      </c>
    </row>
    <row r="4" spans="2:6" x14ac:dyDescent="0.25">
      <c r="B4">
        <v>2</v>
      </c>
      <c r="C4" s="4">
        <f>F3</f>
        <v>106811.42860507243</v>
      </c>
      <c r="D4" s="3">
        <f>_xll.NormalValue(5.4%,8.3%)</f>
        <v>6.3469448363339037E-2</v>
      </c>
      <c r="E4" s="4">
        <f>D4*C4</f>
        <v>6779.2624524641187</v>
      </c>
      <c r="F4" s="4">
        <f>E4+C4</f>
        <v>113590.69105753655</v>
      </c>
    </row>
    <row r="5" spans="2:6" x14ac:dyDescent="0.25">
      <c r="B5">
        <v>3</v>
      </c>
      <c r="C5" s="4">
        <f>F4</f>
        <v>113590.69105753655</v>
      </c>
      <c r="D5" s="3">
        <f>_xll.NormalValue(5.4%,8.3%)</f>
        <v>3.5912877377247333E-2</v>
      </c>
      <c r="E5" s="4">
        <f>D5*C5</f>
        <v>4079.3685591460953</v>
      </c>
      <c r="F5" s="4">
        <f>E5+C5</f>
        <v>117670.05961668264</v>
      </c>
    </row>
    <row r="6" spans="2:6" x14ac:dyDescent="0.25">
      <c r="B6">
        <v>4</v>
      </c>
      <c r="C6" s="4">
        <f>F5</f>
        <v>117670.05961668264</v>
      </c>
      <c r="D6" s="3">
        <f>_xll.NormalValue(5.4%,8.3%)</f>
        <v>-7.2288875096989988E-2</v>
      </c>
      <c r="E6" s="4">
        <f>D6*C6</f>
        <v>-8506.2362422857368</v>
      </c>
      <c r="F6" s="4">
        <f>E6+C6</f>
        <v>109163.8233743969</v>
      </c>
    </row>
    <row r="7" spans="2:6" x14ac:dyDescent="0.25">
      <c r="B7">
        <v>5</v>
      </c>
      <c r="C7" s="4">
        <f>F6</f>
        <v>109163.8233743969</v>
      </c>
      <c r="D7" s="3">
        <f>_xll.NormalValue(5.4%,8.3%)</f>
        <v>8.9614212422693962E-2</v>
      </c>
      <c r="E7" s="4">
        <f>D7*C7</f>
        <v>9782.6300567466478</v>
      </c>
      <c r="F7" s="4">
        <f>E7+C7</f>
        <v>118946.45343114356</v>
      </c>
    </row>
    <row r="9" spans="2:6" x14ac:dyDescent="0.25">
      <c r="E9" s="5" t="s">
        <v>5</v>
      </c>
      <c r="F9" s="4">
        <f>F7</f>
        <v>118946.45343114356</v>
      </c>
    </row>
    <row r="10" spans="2:6" x14ac:dyDescent="0.25">
      <c r="E10" s="5" t="s">
        <v>6</v>
      </c>
      <c r="F10" s="4">
        <f>F9-C3</f>
        <v>18946.453431143556</v>
      </c>
    </row>
    <row r="11" spans="2:6" x14ac:dyDescent="0.25">
      <c r="E11" s="5" t="s">
        <v>7</v>
      </c>
      <c r="F11" s="3">
        <f>F10/C3</f>
        <v>0.18946453431143556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11"/>
  <sheetViews>
    <sheetView workbookViewId="0">
      <selection activeCell="H9" sqref="H9"/>
    </sheetView>
  </sheetViews>
  <sheetFormatPr defaultRowHeight="15" x14ac:dyDescent="0.25"/>
  <cols>
    <col min="1" max="1" width="3.28515625" customWidth="1"/>
    <col min="3" max="3" width="16.5703125" customWidth="1"/>
    <col min="5" max="5" width="12.5703125" customWidth="1"/>
    <col min="6" max="6" width="15.85546875" customWidth="1"/>
    <col min="7" max="7" width="3.28515625" customWidth="1"/>
    <col min="8" max="8" width="10.42578125" customWidth="1"/>
  </cols>
  <sheetData>
    <row r="2" spans="2:8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8" x14ac:dyDescent="0.25">
      <c r="B3">
        <v>1</v>
      </c>
      <c r="C3" s="4">
        <v>100000</v>
      </c>
      <c r="D3" s="3">
        <f>_xll.NormalValue(5.4%,8.3%)</f>
        <v>-8.1673422046037572E-2</v>
      </c>
      <c r="E3" s="4">
        <f>D3*C3</f>
        <v>-8167.3422046037576</v>
      </c>
      <c r="F3" s="4">
        <f>E3+C3</f>
        <v>91832.657795396241</v>
      </c>
    </row>
    <row r="4" spans="2:8" x14ac:dyDescent="0.25">
      <c r="B4">
        <v>2</v>
      </c>
      <c r="C4" s="4">
        <f>F3</f>
        <v>91832.657795396241</v>
      </c>
      <c r="D4" s="3">
        <f>_xll.NormalValue(5.4%,8.3%)</f>
        <v>0.15015429531248603</v>
      </c>
      <c r="E4" s="4">
        <f>D4*C4</f>
        <v>13789.068017940399</v>
      </c>
      <c r="F4" s="4">
        <f>E4+C4</f>
        <v>105621.72581333664</v>
      </c>
    </row>
    <row r="5" spans="2:8" x14ac:dyDescent="0.25">
      <c r="B5">
        <v>3</v>
      </c>
      <c r="C5" s="4">
        <f>F4</f>
        <v>105621.72581333664</v>
      </c>
      <c r="D5" s="3">
        <f>_xll.NormalValue(5.4%,8.3%)</f>
        <v>5.5428461774135081E-2</v>
      </c>
      <c r="E5" s="4">
        <f>D5*C5</f>
        <v>5854.4497917627068</v>
      </c>
      <c r="F5" s="4">
        <f>E5+C5</f>
        <v>111476.17560509934</v>
      </c>
    </row>
    <row r="6" spans="2:8" x14ac:dyDescent="0.25">
      <c r="B6">
        <v>4</v>
      </c>
      <c r="C6" s="4">
        <f>F5</f>
        <v>111476.17560509934</v>
      </c>
      <c r="D6" s="3">
        <f>_xll.NormalValue(5.4%,8.3%)</f>
        <v>1.1023900344586161E-2</v>
      </c>
      <c r="E6" s="4">
        <f>D6*C6</f>
        <v>1228.902250666202</v>
      </c>
      <c r="F6" s="4">
        <f>E6+C6</f>
        <v>112705.07785576554</v>
      </c>
    </row>
    <row r="7" spans="2:8" x14ac:dyDescent="0.25">
      <c r="B7">
        <v>5</v>
      </c>
      <c r="C7" s="4">
        <f>F6</f>
        <v>112705.07785576554</v>
      </c>
      <c r="D7" s="3">
        <f>_xll.NormalValue(5.4%,8.3%)</f>
        <v>4.8093715712602431E-2</v>
      </c>
      <c r="E7" s="4">
        <f>D7*C7</f>
        <v>5420.4059737619118</v>
      </c>
      <c r="F7" s="4">
        <f>E7+C7</f>
        <v>118125.48382952745</v>
      </c>
    </row>
    <row r="8" spans="2:8" x14ac:dyDescent="0.25">
      <c r="H8" s="1" t="s">
        <v>8</v>
      </c>
    </row>
    <row r="9" spans="2:8" x14ac:dyDescent="0.25">
      <c r="E9" s="5" t="s">
        <v>5</v>
      </c>
      <c r="F9" s="4">
        <f>F7</f>
        <v>118125.48382952745</v>
      </c>
      <c r="H9" s="4">
        <f>_xll.SimulationMean(F9)</f>
        <v>130127.43233488646</v>
      </c>
    </row>
    <row r="10" spans="2:8" x14ac:dyDescent="0.25">
      <c r="E10" s="5" t="s">
        <v>6</v>
      </c>
      <c r="F10" s="4">
        <f>F9-C3</f>
        <v>18125.483829527453</v>
      </c>
      <c r="H10" s="4">
        <f>_xll.SimulationMean(F10)</f>
        <v>30127.432334886285</v>
      </c>
    </row>
    <row r="11" spans="2:8" x14ac:dyDescent="0.25">
      <c r="E11" s="5" t="s">
        <v>7</v>
      </c>
      <c r="F11" s="3">
        <f>F10/C3</f>
        <v>0.18125483829527453</v>
      </c>
      <c r="H11" s="3">
        <f>_xll.SimulationMean(F11)</f>
        <v>0.30127432334886306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J11"/>
  <sheetViews>
    <sheetView workbookViewId="0">
      <selection activeCell="I9" sqref="I9"/>
    </sheetView>
  </sheetViews>
  <sheetFormatPr defaultRowHeight="15" x14ac:dyDescent="0.25"/>
  <cols>
    <col min="1" max="1" width="3.28515625" customWidth="1"/>
    <col min="3" max="3" width="16.5703125" customWidth="1"/>
    <col min="5" max="5" width="12.5703125" customWidth="1"/>
    <col min="6" max="6" width="15.85546875" customWidth="1"/>
    <col min="7" max="7" width="3.28515625" customWidth="1"/>
    <col min="8" max="8" width="10.42578125" customWidth="1"/>
    <col min="9" max="9" width="10.5703125" bestFit="1" customWidth="1"/>
    <col min="10" max="10" width="11.5703125" bestFit="1" customWidth="1"/>
  </cols>
  <sheetData>
    <row r="2" spans="2:10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10" x14ac:dyDescent="0.25">
      <c r="B3">
        <v>1</v>
      </c>
      <c r="C3" s="4">
        <v>100000</v>
      </c>
      <c r="D3" s="3">
        <f>_xll.NormalValue(5.4%,8.3%)</f>
        <v>3.0073645169397173E-2</v>
      </c>
      <c r="E3" s="4">
        <f>D3*C3</f>
        <v>3007.3645169397173</v>
      </c>
      <c r="F3" s="4">
        <f>E3+C3</f>
        <v>103007.36451693972</v>
      </c>
    </row>
    <row r="4" spans="2:10" x14ac:dyDescent="0.25">
      <c r="B4">
        <v>2</v>
      </c>
      <c r="C4" s="4">
        <f>F3</f>
        <v>103007.36451693972</v>
      </c>
      <c r="D4" s="3">
        <f>_xll.NormalValue(5.4%,8.3%)</f>
        <v>5.8351475008804068E-2</v>
      </c>
      <c r="E4" s="4">
        <f>D4*C4</f>
        <v>6010.6316563329792</v>
      </c>
      <c r="F4" s="4">
        <f>E4+C4</f>
        <v>109017.9961732727</v>
      </c>
    </row>
    <row r="5" spans="2:10" x14ac:dyDescent="0.25">
      <c r="B5">
        <v>3</v>
      </c>
      <c r="C5" s="4">
        <f>F4</f>
        <v>109017.9961732727</v>
      </c>
      <c r="D5" s="3">
        <f>_xll.NormalValue(5.4%,8.3%)</f>
        <v>5.5136699515338852E-3</v>
      </c>
      <c r="E5" s="4">
        <f>D5*C5</f>
        <v>601.08924967700978</v>
      </c>
      <c r="F5" s="4">
        <f>E5+C5</f>
        <v>109619.08542294971</v>
      </c>
    </row>
    <row r="6" spans="2:10" x14ac:dyDescent="0.25">
      <c r="B6">
        <v>4</v>
      </c>
      <c r="C6" s="4">
        <f>F5</f>
        <v>109619.08542294971</v>
      </c>
      <c r="D6" s="3">
        <f>_xll.NormalValue(5.4%,8.3%)</f>
        <v>8.2531915185417679E-2</v>
      </c>
      <c r="E6" s="4">
        <f>D6*C6</f>
        <v>9047.07306082994</v>
      </c>
      <c r="F6" s="4">
        <f>E6+C6</f>
        <v>118666.15848377964</v>
      </c>
    </row>
    <row r="7" spans="2:10" x14ac:dyDescent="0.25">
      <c r="B7">
        <v>5</v>
      </c>
      <c r="C7" s="4">
        <f>F6</f>
        <v>118666.15848377964</v>
      </c>
      <c r="D7" s="3">
        <f>_xll.NormalValue(5.4%,8.3%)</f>
        <v>2.3347531402048489E-2</v>
      </c>
      <c r="E7" s="4">
        <f>D7*C7</f>
        <v>2770.5618615605081</v>
      </c>
      <c r="F7" s="4">
        <f>E7+C7</f>
        <v>121436.72034534015</v>
      </c>
    </row>
    <row r="8" spans="2:10" x14ac:dyDescent="0.25">
      <c r="H8" s="1" t="s">
        <v>8</v>
      </c>
      <c r="I8" s="1" t="s">
        <v>9</v>
      </c>
      <c r="J8" s="1" t="s">
        <v>10</v>
      </c>
    </row>
    <row r="9" spans="2:10" x14ac:dyDescent="0.25">
      <c r="E9" s="5" t="s">
        <v>5</v>
      </c>
      <c r="F9" s="4">
        <f>F7</f>
        <v>121436.72034534015</v>
      </c>
      <c r="H9" s="4">
        <f>_xll.SimulationMean(F9)</f>
        <v>130064.12376223736</v>
      </c>
      <c r="I9" s="4">
        <f>_xll.SimulationMin(F9)</f>
        <v>72808.378451845245</v>
      </c>
      <c r="J9" s="4">
        <f>_xll.SimulationMax(F9)</f>
        <v>217834.26824158354</v>
      </c>
    </row>
    <row r="10" spans="2:10" x14ac:dyDescent="0.25">
      <c r="E10" s="5" t="s">
        <v>6</v>
      </c>
      <c r="F10" s="4">
        <f>F9-C3</f>
        <v>21436.720345340145</v>
      </c>
      <c r="H10" s="4">
        <f>_xll.SimulationMean(F10)</f>
        <v>30064.123762237348</v>
      </c>
      <c r="I10" s="4">
        <f>_xll.SimulationMin(F10)</f>
        <v>-27191.621548154755</v>
      </c>
      <c r="J10" s="4">
        <f>_xll.SimulationMax(F10)</f>
        <v>117834.26824158354</v>
      </c>
    </row>
    <row r="11" spans="2:10" x14ac:dyDescent="0.25">
      <c r="E11" s="5" t="s">
        <v>7</v>
      </c>
      <c r="F11" s="3">
        <f>F10/C3</f>
        <v>0.21436720345340146</v>
      </c>
      <c r="H11" s="3">
        <f>_xll.SimulationMean(F11)</f>
        <v>0.30064123762237382</v>
      </c>
      <c r="I11" s="3">
        <f>_xll.SimulationMin(F11)</f>
        <v>-0.27191621548154754</v>
      </c>
      <c r="J11" s="3">
        <f>_xll.SimulationMax(F11)</f>
        <v>1.1783426824158354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J11"/>
  <sheetViews>
    <sheetView workbookViewId="0">
      <selection activeCell="I9" sqref="I9"/>
    </sheetView>
  </sheetViews>
  <sheetFormatPr defaultRowHeight="15" x14ac:dyDescent="0.25"/>
  <cols>
    <col min="1" max="1" width="3.28515625" customWidth="1"/>
    <col min="3" max="3" width="16.5703125" customWidth="1"/>
    <col min="5" max="5" width="12.5703125" customWidth="1"/>
    <col min="6" max="6" width="15.85546875" customWidth="1"/>
    <col min="7" max="7" width="3.28515625" customWidth="1"/>
    <col min="8" max="8" width="10.42578125" customWidth="1"/>
    <col min="9" max="9" width="10.5703125" bestFit="1" customWidth="1"/>
    <col min="10" max="10" width="11.5703125" bestFit="1" customWidth="1"/>
  </cols>
  <sheetData>
    <row r="2" spans="2:10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10" x14ac:dyDescent="0.25">
      <c r="B3">
        <v>1</v>
      </c>
      <c r="C3" s="4">
        <v>100000</v>
      </c>
      <c r="D3" s="3">
        <f>_xll.NormalValue(5.4%,8.3%)</f>
        <v>1.291105338578117E-2</v>
      </c>
      <c r="E3" s="4">
        <f>D3*C3</f>
        <v>1291.105338578117</v>
      </c>
      <c r="F3" s="4">
        <f>E3+C3</f>
        <v>101291.10533857811</v>
      </c>
    </row>
    <row r="4" spans="2:10" x14ac:dyDescent="0.25">
      <c r="B4">
        <v>2</v>
      </c>
      <c r="C4" s="4">
        <f>F3</f>
        <v>101291.10533857811</v>
      </c>
      <c r="D4" s="3">
        <f>_xll.NormalValue(5.4%,8.3%)</f>
        <v>7.4173666462788723E-2</v>
      </c>
      <c r="E4" s="4">
        <f>D4*C4</f>
        <v>7513.1326630308913</v>
      </c>
      <c r="F4" s="4">
        <f>E4+C4</f>
        <v>108804.238001609</v>
      </c>
    </row>
    <row r="5" spans="2:10" x14ac:dyDescent="0.25">
      <c r="B5">
        <v>3</v>
      </c>
      <c r="C5" s="4">
        <f>F4</f>
        <v>108804.238001609</v>
      </c>
      <c r="D5" s="3">
        <f>_xll.NormalValue(5.4%,8.3%)</f>
        <v>0.15633153387860571</v>
      </c>
      <c r="E5" s="4">
        <f>D5*C5</f>
        <v>17009.533419284417</v>
      </c>
      <c r="F5" s="4">
        <f>E5+C5</f>
        <v>125813.77142089342</v>
      </c>
    </row>
    <row r="6" spans="2:10" x14ac:dyDescent="0.25">
      <c r="B6">
        <v>4</v>
      </c>
      <c r="C6" s="4">
        <f>F5</f>
        <v>125813.77142089342</v>
      </c>
      <c r="D6" s="3">
        <f>_xll.NormalValue(5.4%,8.3%)</f>
        <v>6.2935334499114065E-2</v>
      </c>
      <c r="E6" s="4">
        <f>D6*C6</f>
        <v>7918.1317889690044</v>
      </c>
      <c r="F6" s="4">
        <f>E6+C6</f>
        <v>133731.90320986242</v>
      </c>
    </row>
    <row r="7" spans="2:10" x14ac:dyDescent="0.25">
      <c r="B7">
        <v>5</v>
      </c>
      <c r="C7" s="4">
        <f>F6</f>
        <v>133731.90320986242</v>
      </c>
      <c r="D7" s="3">
        <f>_xll.NormalValue(5.4%,8.3%)</f>
        <v>8.2391002918507927E-2</v>
      </c>
      <c r="E7" s="4">
        <f>D7*C7</f>
        <v>11018.305627661393</v>
      </c>
      <c r="F7" s="4">
        <f>E7+C7</f>
        <v>144750.20883752382</v>
      </c>
      <c r="I7" s="6" t="s">
        <v>11</v>
      </c>
      <c r="J7" s="6"/>
    </row>
    <row r="8" spans="2:10" x14ac:dyDescent="0.25">
      <c r="H8" s="1" t="s">
        <v>8</v>
      </c>
      <c r="I8" s="1" t="s">
        <v>13</v>
      </c>
      <c r="J8" s="1" t="s">
        <v>12</v>
      </c>
    </row>
    <row r="9" spans="2:10" x14ac:dyDescent="0.25">
      <c r="E9" s="5" t="s">
        <v>5</v>
      </c>
      <c r="F9" s="4">
        <f>F7</f>
        <v>144750.20883752382</v>
      </c>
      <c r="H9" s="4">
        <f>_xll.SimulationMean(F9)</f>
        <v>129924.28634637909</v>
      </c>
      <c r="I9" s="4">
        <f>_xll.SimulationPercentile(F9,10%)</f>
        <v>101780.1317629339</v>
      </c>
      <c r="J9" s="4">
        <f>_xll.SimulationPercentile(F9,90%)</f>
        <v>158344.22979290763</v>
      </c>
    </row>
    <row r="10" spans="2:10" x14ac:dyDescent="0.25">
      <c r="E10" s="5" t="s">
        <v>6</v>
      </c>
      <c r="F10" s="4">
        <f>F9-C3</f>
        <v>44750.208837523824</v>
      </c>
      <c r="H10" s="4">
        <f>_xll.SimulationMean(F10)</f>
        <v>29924.286346379016</v>
      </c>
      <c r="I10" s="4">
        <f>_xll.SimulationPercentile(F10,10%)</f>
        <v>1780.1317629339028</v>
      </c>
      <c r="J10" s="4">
        <f>_xll.SimulationPercentile(F10,90%)</f>
        <v>58344.22979290763</v>
      </c>
    </row>
    <row r="11" spans="2:10" x14ac:dyDescent="0.25">
      <c r="E11" s="5" t="s">
        <v>7</v>
      </c>
      <c r="F11" s="3">
        <f>F10/C3</f>
        <v>0.44750208837523825</v>
      </c>
      <c r="H11" s="3">
        <f>_xll.SimulationMean(F11)</f>
        <v>0.29924286346379031</v>
      </c>
      <c r="I11" s="3">
        <f>_xll.SimulationPercentile(F11,10%)</f>
        <v>1.7801317629339029E-2</v>
      </c>
      <c r="J11" s="3">
        <f>_xll.SimulationPercentile(F11,90%)</f>
        <v>0.58344229792907631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16"/>
  <sheetViews>
    <sheetView workbookViewId="0"/>
  </sheetViews>
  <sheetFormatPr defaultRowHeight="15" x14ac:dyDescent="0.25"/>
  <sheetData>
    <row r="1" spans="1:2" x14ac:dyDescent="0.25">
      <c r="A1" s="9">
        <f>_xll.SimulationHistogramBinLabel( 'F - Interval Probability'!$F$9, 15, 1, TRUE )</f>
        <v>60000</v>
      </c>
      <c r="B1" s="10">
        <f>_xll.SimulationHistogramBin( 'F - Interval Probability'!$F$9, 15, 1, TRUE )</f>
        <v>0</v>
      </c>
    </row>
    <row r="2" spans="1:2" x14ac:dyDescent="0.25">
      <c r="A2" s="9">
        <f>_xll.SimulationHistogramBinLabel( 'F - Interval Probability'!$F$9, 15, 2, TRUE )</f>
        <v>70000</v>
      </c>
      <c r="B2" s="10">
        <f>_xll.SimulationHistogramBin( 'F - Interval Probability'!$F$9, 15, 2, TRUE )</f>
        <v>1</v>
      </c>
    </row>
    <row r="3" spans="1:2" x14ac:dyDescent="0.25">
      <c r="A3" s="9">
        <f>_xll.SimulationHistogramBinLabel( 'F - Interval Probability'!$F$9, 15, 3, TRUE )</f>
        <v>80000</v>
      </c>
      <c r="B3" s="10">
        <f>_xll.SimulationHistogramBin( 'F - Interval Probability'!$F$9, 15, 3, TRUE )</f>
        <v>3</v>
      </c>
    </row>
    <row r="4" spans="1:2" x14ac:dyDescent="0.25">
      <c r="A4" s="9">
        <f>_xll.SimulationHistogramBinLabel( 'F - Interval Probability'!$F$9, 15, 4, TRUE )</f>
        <v>90000</v>
      </c>
      <c r="B4" s="10">
        <f>_xll.SimulationHistogramBin( 'F - Interval Probability'!$F$9, 15, 4, TRUE )</f>
        <v>7</v>
      </c>
    </row>
    <row r="5" spans="1:2" x14ac:dyDescent="0.25">
      <c r="A5" s="9">
        <f>_xll.SimulationHistogramBinLabel( 'F - Interval Probability'!$F$9, 15, 5, TRUE )</f>
        <v>100000</v>
      </c>
      <c r="B5" s="10">
        <f>_xll.SimulationHistogramBin( 'F - Interval Probability'!$F$9, 15, 5, TRUE )</f>
        <v>31</v>
      </c>
    </row>
    <row r="6" spans="1:2" x14ac:dyDescent="0.25">
      <c r="A6" s="9">
        <f>_xll.SimulationHistogramBinLabel( 'F - Interval Probability'!$F$9, 15, 6, TRUE )</f>
        <v>110000</v>
      </c>
      <c r="B6" s="10">
        <f>_xll.SimulationHistogramBin( 'F - Interval Probability'!$F$9, 15, 6, TRUE )</f>
        <v>55</v>
      </c>
    </row>
    <row r="7" spans="1:2" x14ac:dyDescent="0.25">
      <c r="A7" s="9">
        <f>_xll.SimulationHistogramBinLabel( 'F - Interval Probability'!$F$9, 15, 7, TRUE )</f>
        <v>120000</v>
      </c>
      <c r="B7" s="10">
        <f>_xll.SimulationHistogramBin( 'F - Interval Probability'!$F$9, 15, 7, TRUE )</f>
        <v>70</v>
      </c>
    </row>
    <row r="8" spans="1:2" x14ac:dyDescent="0.25">
      <c r="A8" s="9">
        <f>_xll.SimulationHistogramBinLabel( 'F - Interval Probability'!$F$9, 15, 8, TRUE )</f>
        <v>130000</v>
      </c>
      <c r="B8" s="10">
        <f>_xll.SimulationHistogramBin( 'F - Interval Probability'!$F$9, 15, 8, TRUE )</f>
        <v>91</v>
      </c>
    </row>
    <row r="9" spans="1:2" x14ac:dyDescent="0.25">
      <c r="A9" s="9">
        <f>_xll.SimulationHistogramBinLabel( 'F - Interval Probability'!$F$9, 15, 9, TRUE )</f>
        <v>140000</v>
      </c>
      <c r="B9" s="10">
        <f>_xll.SimulationHistogramBin( 'F - Interval Probability'!$F$9, 15, 9, TRUE )</f>
        <v>89</v>
      </c>
    </row>
    <row r="10" spans="1:2" x14ac:dyDescent="0.25">
      <c r="A10" s="9">
        <f>_xll.SimulationHistogramBinLabel( 'F - Interval Probability'!$F$9, 15, 10, TRUE )</f>
        <v>150000</v>
      </c>
      <c r="B10" s="10">
        <f>_xll.SimulationHistogramBin( 'F - Interval Probability'!$F$9, 15, 10, TRUE )</f>
        <v>64</v>
      </c>
    </row>
    <row r="11" spans="1:2" x14ac:dyDescent="0.25">
      <c r="A11" s="9">
        <f>_xll.SimulationHistogramBinLabel( 'F - Interval Probability'!$F$9, 15, 11, TRUE )</f>
        <v>160000</v>
      </c>
      <c r="B11" s="10">
        <f>_xll.SimulationHistogramBin( 'F - Interval Probability'!$F$9, 15, 11, TRUE )</f>
        <v>33</v>
      </c>
    </row>
    <row r="12" spans="1:2" x14ac:dyDescent="0.25">
      <c r="A12" s="9">
        <f>_xll.SimulationHistogramBinLabel( 'F - Interval Probability'!$F$9, 15, 12, TRUE )</f>
        <v>170000</v>
      </c>
      <c r="B12" s="10">
        <f>_xll.SimulationHistogramBin( 'F - Interval Probability'!$F$9, 15, 12, TRUE )</f>
        <v>33</v>
      </c>
    </row>
    <row r="13" spans="1:2" x14ac:dyDescent="0.25">
      <c r="A13" s="9">
        <f>_xll.SimulationHistogramBinLabel( 'F - Interval Probability'!$F$9, 15, 13, TRUE )</f>
        <v>180000</v>
      </c>
      <c r="B13" s="10">
        <f>_xll.SimulationHistogramBin( 'F - Interval Probability'!$F$9, 15, 13, TRUE )</f>
        <v>13</v>
      </c>
    </row>
    <row r="14" spans="1:2" x14ac:dyDescent="0.25">
      <c r="A14" s="9">
        <f>_xll.SimulationHistogramBinLabel( 'F - Interval Probability'!$F$9, 15, 14, TRUE )</f>
        <v>190000</v>
      </c>
      <c r="B14" s="10">
        <f>_xll.SimulationHistogramBin( 'F - Interval Probability'!$F$9, 15, 14, TRUE )</f>
        <v>7</v>
      </c>
    </row>
    <row r="15" spans="1:2" x14ac:dyDescent="0.25">
      <c r="A15" s="9">
        <f>_xll.SimulationHistogramBinLabel( 'F - Interval Probability'!$F$9, 15, 15, TRUE )</f>
        <v>200000</v>
      </c>
      <c r="B15" s="10">
        <f>_xll.SimulationHistogramBin( 'F - Interval Probability'!$F$9, 15, 15, TRUE )</f>
        <v>3</v>
      </c>
    </row>
    <row r="16" spans="1:2" x14ac:dyDescent="0.25">
      <c r="A16" s="9"/>
      <c r="B16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J18"/>
  <sheetViews>
    <sheetView workbookViewId="0">
      <selection activeCell="H16" sqref="H16"/>
    </sheetView>
  </sheetViews>
  <sheetFormatPr defaultRowHeight="15" x14ac:dyDescent="0.25"/>
  <cols>
    <col min="1" max="1" width="3.28515625" customWidth="1"/>
    <col min="3" max="3" width="16.5703125" customWidth="1"/>
    <col min="5" max="5" width="12.5703125" customWidth="1"/>
    <col min="6" max="6" width="15.85546875" customWidth="1"/>
    <col min="7" max="7" width="3.28515625" customWidth="1"/>
    <col min="8" max="8" width="10.42578125" customWidth="1"/>
    <col min="9" max="9" width="10.5703125" bestFit="1" customWidth="1"/>
    <col min="10" max="10" width="11.5703125" bestFit="1" customWidth="1"/>
  </cols>
  <sheetData>
    <row r="2" spans="2:10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10" x14ac:dyDescent="0.25">
      <c r="B3">
        <v>1</v>
      </c>
      <c r="C3" s="4">
        <v>100000</v>
      </c>
      <c r="D3" s="2">
        <f>_xll.NormalValue(5.4%,8.3%)</f>
        <v>-7.7081527394816315E-3</v>
      </c>
      <c r="E3" s="4">
        <f>D3*C3</f>
        <v>-770.81527394816317</v>
      </c>
      <c r="F3" s="4">
        <f>E3+C3</f>
        <v>99229.184726051841</v>
      </c>
    </row>
    <row r="4" spans="2:10" x14ac:dyDescent="0.25">
      <c r="B4">
        <v>2</v>
      </c>
      <c r="C4" s="4">
        <f>F3</f>
        <v>99229.184726051841</v>
      </c>
      <c r="D4" s="2">
        <f>_xll.NormalValue(5.4%,8.3%)</f>
        <v>5.9772059469068731E-2</v>
      </c>
      <c r="E4" s="4">
        <f>D4*C4</f>
        <v>5931.132730512777</v>
      </c>
      <c r="F4" s="4">
        <f>E4+C4</f>
        <v>105160.31745656462</v>
      </c>
    </row>
    <row r="5" spans="2:10" x14ac:dyDescent="0.25">
      <c r="B5">
        <v>3</v>
      </c>
      <c r="C5" s="4">
        <f>F4</f>
        <v>105160.31745656462</v>
      </c>
      <c r="D5" s="2">
        <f>_xll.NormalValue(5.4%,8.3%)</f>
        <v>-3.3646890865393547E-2</v>
      </c>
      <c r="E5" s="4">
        <f>D5*C5</f>
        <v>-3538.3177248311695</v>
      </c>
      <c r="F5" s="4">
        <f>E5+C5</f>
        <v>101621.99973173345</v>
      </c>
    </row>
    <row r="6" spans="2:10" x14ac:dyDescent="0.25">
      <c r="B6">
        <v>4</v>
      </c>
      <c r="C6" s="4">
        <f>F5</f>
        <v>101621.99973173345</v>
      </c>
      <c r="D6" s="2">
        <f>_xll.NormalValue(5.4%,8.3%)</f>
        <v>0.25169313310813829</v>
      </c>
      <c r="E6" s="4">
        <f>D6*C6</f>
        <v>25577.559505194382</v>
      </c>
      <c r="F6" s="4">
        <f>E6+C6</f>
        <v>127199.55923692783</v>
      </c>
    </row>
    <row r="7" spans="2:10" x14ac:dyDescent="0.25">
      <c r="B7">
        <v>5</v>
      </c>
      <c r="C7" s="4">
        <f>F6</f>
        <v>127199.55923692783</v>
      </c>
      <c r="D7" s="2">
        <f>_xll.NormalValue(5.4%,8.3%)</f>
        <v>4.2385387544905388E-2</v>
      </c>
      <c r="E7" s="4">
        <f>D7*C7</f>
        <v>5391.4026137983365</v>
      </c>
      <c r="F7" s="4">
        <f>E7+C7</f>
        <v>132590.96185072616</v>
      </c>
      <c r="I7" s="6" t="s">
        <v>11</v>
      </c>
      <c r="J7" s="6"/>
    </row>
    <row r="8" spans="2:10" x14ac:dyDescent="0.25">
      <c r="H8" s="1" t="s">
        <v>8</v>
      </c>
      <c r="I8" s="1" t="s">
        <v>13</v>
      </c>
      <c r="J8" s="1" t="s">
        <v>12</v>
      </c>
    </row>
    <row r="9" spans="2:10" x14ac:dyDescent="0.25">
      <c r="E9" s="5" t="s">
        <v>5</v>
      </c>
      <c r="F9" s="4">
        <f>F7</f>
        <v>132590.96185072616</v>
      </c>
      <c r="H9" s="4">
        <f>_xll.SimulationMean(F9)</f>
        <v>130001.66020282193</v>
      </c>
      <c r="I9" s="4">
        <f>_xll.SimulationPercentile(F9,10%)</f>
        <v>101309.67805196538</v>
      </c>
      <c r="J9" s="4">
        <f>_xll.SimulationPercentile(F9,90%)</f>
        <v>160960.7633420366</v>
      </c>
    </row>
    <row r="10" spans="2:10" x14ac:dyDescent="0.25">
      <c r="E10" s="5" t="s">
        <v>6</v>
      </c>
      <c r="F10" s="4">
        <f>F9-C3</f>
        <v>32590.961850726162</v>
      </c>
      <c r="H10" s="4">
        <f>_xll.SimulationMean(F10)</f>
        <v>30001.660202821833</v>
      </c>
      <c r="I10" s="4">
        <f>_xll.SimulationPercentile(F10,10%)</f>
        <v>1309.6780519653839</v>
      </c>
      <c r="J10" s="4">
        <f>_xll.SimulationPercentile(F10,90%)</f>
        <v>60960.763342036604</v>
      </c>
    </row>
    <row r="11" spans="2:10" x14ac:dyDescent="0.25">
      <c r="E11" s="5" t="s">
        <v>7</v>
      </c>
      <c r="F11" s="2">
        <f>F10/C3</f>
        <v>0.32590961850726163</v>
      </c>
      <c r="G11" s="7"/>
      <c r="H11" s="2">
        <f>_xll.SimulationMean(F11)</f>
        <v>0.30001660202821834</v>
      </c>
      <c r="I11" s="2">
        <f>_xll.SimulationPercentile(F11,10%)</f>
        <v>1.309678051965384E-2</v>
      </c>
      <c r="J11" s="2">
        <f>_xll.SimulationPercentile(F11,90%)</f>
        <v>0.60960763342036606</v>
      </c>
    </row>
    <row r="13" spans="2:10" x14ac:dyDescent="0.25">
      <c r="F13" s="1" t="s">
        <v>14</v>
      </c>
    </row>
    <row r="14" spans="2:10" x14ac:dyDescent="0.25">
      <c r="F14" s="8">
        <v>0.1</v>
      </c>
      <c r="H14" s="2">
        <f>_xll.SimulationInterval($F$11,F14)</f>
        <v>0.80600000000000005</v>
      </c>
    </row>
    <row r="15" spans="2:10" x14ac:dyDescent="0.25">
      <c r="F15" s="8">
        <f>F14+10%</f>
        <v>0.2</v>
      </c>
      <c r="H15" s="2">
        <f>_xll.SimulationInterval($F$11,F15)</f>
        <v>0.66600000000000004</v>
      </c>
    </row>
    <row r="16" spans="2:10" x14ac:dyDescent="0.25">
      <c r="F16" s="8">
        <f t="shared" ref="F16:F17" si="0">F15+10%</f>
        <v>0.30000000000000004</v>
      </c>
      <c r="H16" s="2">
        <f>_xll.SimulationInterval($F$11,F16)</f>
        <v>0.48399999999999999</v>
      </c>
    </row>
    <row r="17" spans="6:8" x14ac:dyDescent="0.25">
      <c r="F17" s="8">
        <f t="shared" si="0"/>
        <v>0.4</v>
      </c>
      <c r="H17" s="2">
        <f>_xll.SimulationInterval($F$11,F17)</f>
        <v>0.30599999999999999</v>
      </c>
    </row>
    <row r="18" spans="6:8" x14ac:dyDescent="0.25">
      <c r="F18" s="8">
        <f>F17+10%</f>
        <v>0.5</v>
      </c>
      <c r="H18" s="2">
        <f>_xll.SimulationInterval($F$11,F18)</f>
        <v>0.17799999999999999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 - Original Model</vt:lpstr>
      <vt:lpstr>B - Adding Random Returns</vt:lpstr>
      <vt:lpstr>C - Averages</vt:lpstr>
      <vt:lpstr>D - Minimum and Maximum</vt:lpstr>
      <vt:lpstr>E - Percentiles</vt:lpstr>
      <vt:lpstr>F - Interval Probability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duncan</cp:lastModifiedBy>
  <dcterms:created xsi:type="dcterms:W3CDTF">2014-08-14T23:19:36Z</dcterms:created>
  <dcterms:modified xsi:type="dcterms:W3CDTF">2014-08-15T15:40:35Z</dcterms:modified>
</cp:coreProperties>
</file>